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tila\Downloads\"/>
    </mc:Choice>
  </mc:AlternateContent>
  <bookViews>
    <workbookView xWindow="0" yWindow="0" windowWidth="19200" windowHeight="7050"/>
  </bookViews>
  <sheets>
    <sheet name="mérési munkal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O12" i="1"/>
  <c r="O15" i="1"/>
  <c r="O20" i="1"/>
  <c r="O19" i="1"/>
  <c r="P24" i="1" l="1"/>
  <c r="O29" i="1" l="1"/>
  <c r="P26" i="1" s="1"/>
  <c r="P28" i="1"/>
  <c r="P27" i="1"/>
  <c r="P25" i="1"/>
  <c r="B6" i="1"/>
  <c r="B5" i="1"/>
  <c r="B4" i="1"/>
  <c r="B3" i="1"/>
  <c r="Q26" i="1" l="1"/>
  <c r="Q28" i="1"/>
  <c r="Q24" i="1"/>
  <c r="Q27" i="1"/>
  <c r="Q25" i="1"/>
</calcChain>
</file>

<file path=xl/sharedStrings.xml><?xml version="1.0" encoding="utf-8"?>
<sst xmlns="http://schemas.openxmlformats.org/spreadsheetml/2006/main" count="60" uniqueCount="59">
  <si>
    <t xml:space="preserve">Megnevezés </t>
  </si>
  <si>
    <t>Alumínium 
 vastagság</t>
  </si>
  <si>
    <t>Beütésszám</t>
  </si>
  <si>
    <t>Beütésszám
abszolút 
statisztikus 
bizonytalansága</t>
  </si>
  <si>
    <t>Beütésszám
relatív 
statisztikus 
bizonytalansága</t>
  </si>
  <si>
    <t>Beütésszám-
összegzési
idő</t>
  </si>
  <si>
    <t>Beütési
 sebesség</t>
  </si>
  <si>
    <t>Beütési
 sebesség
abszolút 
bizonytalansága</t>
  </si>
  <si>
    <t>Háttérsugárzással 
korrigált 
beütési
 sebesség</t>
  </si>
  <si>
    <t>Háttérsugárzással 
korrigált 
beütési
 sebesség
abszolút 
bizonytalansága</t>
  </si>
  <si>
    <t>Háttérsugárzással 
korrigált 
beütési
 sebesség
relatív
bizonytalansága</t>
  </si>
  <si>
    <t>Jelölés 
[ mértékegység ] 
\
Mérési pont</t>
  </si>
  <si>
    <t>x
[ m ]</t>
  </si>
  <si>
    <t>N
[ db ]</t>
  </si>
  <si>
    <t>t
[ s ]</t>
  </si>
  <si>
    <t>1.</t>
  </si>
  <si>
    <t>2.</t>
  </si>
  <si>
    <t>3.</t>
  </si>
  <si>
    <t>4.</t>
  </si>
  <si>
    <t>természetes 
háttérsugárzás</t>
  </si>
  <si>
    <t>mesterséges 
háttérsugárzás</t>
  </si>
  <si>
    <t>Relatív 
bizonytalanságok 
átlaga [ % ]:</t>
  </si>
  <si>
    <t xml:space="preserve">Jelölés 
[ mértékegység ] </t>
  </si>
  <si>
    <t>Érték</t>
  </si>
  <si>
    <t>Tömegabszorpciós együttható számolás:</t>
  </si>
  <si>
    <t xml:space="preserve">Illesztett exponenciális függvény 
kitevő x paraméterének együtthatója </t>
  </si>
  <si>
    <t>Az illesztésből származó együttható 
abszolút bizonytalansága</t>
  </si>
  <si>
    <t xml:space="preserve">Alumínum sűrűsége </t>
  </si>
  <si>
    <t>∙ρ [ kg/m3 ]</t>
  </si>
  <si>
    <t xml:space="preserve">Alumínum 
tömeg abszorpciós e.h. </t>
  </si>
  <si>
    <t xml:space="preserve">Alumínum 
tömeg abszorpciós e.h. 
abszolút bizonytalansága </t>
  </si>
  <si>
    <t>Maximális bétarészecske-energia számolás:</t>
  </si>
  <si>
    <t>Maximális bétarészecske energia</t>
  </si>
  <si>
    <t xml:space="preserve"> Emax [ MeV ]</t>
  </si>
  <si>
    <t>Maximális bétarészecske-energia
abszolút bizonytalansága [ MeV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</si>
  <si>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Emax</t>
    </r>
    <r>
      <rPr>
        <sz val="11"/>
        <color theme="1"/>
        <rFont val="Calibri"/>
        <family val="2"/>
        <charset val="238"/>
        <scheme val="minor"/>
      </rPr>
      <t xml:space="preserve"> [ MeV ]</t>
    </r>
  </si>
  <si>
    <t>Maximális bétarészecske-energia
relatív bizonytalansága [ %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</si>
  <si>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Emax</t>
    </r>
    <r>
      <rPr>
        <sz val="11"/>
        <color theme="1"/>
        <rFont val="Calibri"/>
        <family val="2"/>
        <charset val="238"/>
        <scheme val="minor"/>
      </rPr>
      <t>/ Emax [ % ]</t>
    </r>
  </si>
  <si>
    <t>Bétaforrás beazonosítás</t>
  </si>
  <si>
    <t>Béta sugárzó radionuklid</t>
  </si>
  <si>
    <t>Maximális 
bétarészecske-energia
[ MeV ]</t>
  </si>
  <si>
    <t>Relatív eltérés
 az irodalmi adathoz képest
[ % ]</t>
  </si>
  <si>
    <t>Az abszolút eltérés aránya az 
abszolút bizonytalansághoz 
képest</t>
  </si>
  <si>
    <t>S-35</t>
  </si>
  <si>
    <t>Tl-204</t>
  </si>
  <si>
    <t>K-40</t>
  </si>
  <si>
    <t>Y-90</t>
  </si>
  <si>
    <t>K-42</t>
  </si>
  <si>
    <t>Használt forrás</t>
  </si>
  <si>
    <t>Használt forrás
maximális bétarészecske-energiájának
abszolút bizonytalansága [ MeV ]</t>
  </si>
  <si>
    <t>Jelmagyarázat</t>
  </si>
  <si>
    <t>Csak ezekbe a mezőkbe írjunk!</t>
  </si>
  <si>
    <t>Csak szükség esetén módosítsuk!</t>
  </si>
  <si>
    <t>Ne módosítsuk!</t>
  </si>
  <si>
    <t>Az alábbi háttérszínekkel jeltett mezőket a következő módon kezeljük: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</si>
  <si>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μ</t>
    </r>
    <r>
      <rPr>
        <sz val="11"/>
        <color theme="1"/>
        <rFont val="Calibri"/>
        <family val="2"/>
        <charset val="238"/>
        <scheme val="minor"/>
      </rPr>
      <t xml:space="preserve"> [.../... ]</t>
    </r>
  </si>
  <si>
    <t>... [.../... ]</t>
  </si>
  <si>
    <t>μ∙ρ [ .../...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</si>
  <si>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μ∙ρ</t>
    </r>
    <r>
      <rPr>
        <sz val="11"/>
        <color theme="1"/>
        <rFont val="Calibri"/>
        <family val="2"/>
        <charset val="238"/>
        <scheme val="minor"/>
      </rPr>
      <t xml:space="preserve"> [ .../... 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</si>
</sst>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"/>
    <numFmt numFmtId="166" formatCode="0.000"/>
    <numFmt numFmtId="167" formatCode="0.00000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13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49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3" fillId="0" borderId="0" xfId="1"/>
    <xf numFmtId="166" fontId="0" fillId="0" borderId="0" xfId="0" applyNumberFormat="1"/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4" borderId="0" xfId="0" applyFill="1"/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166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166" fontId="0" fillId="5" borderId="11" xfId="0" applyNumberFormat="1" applyFill="1" applyBorder="1" applyAlignment="1">
      <alignment horizontal="center" vertical="center"/>
    </xf>
    <xf numFmtId="165" fontId="0" fillId="5" borderId="12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7" fontId="0" fillId="5" borderId="12" xfId="0" applyNumberFormat="1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9" xfId="0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0" fillId="2" borderId="32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2" borderId="3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400"/>
              <a:t>Bétasugárzás abszorpció alumíniumban</a:t>
            </a:r>
            <a:r>
              <a:rPr lang="hu-HU" sz="2400" baseline="0"/>
              <a:t> </a:t>
            </a:r>
            <a:endParaRPr lang="hu-HU" sz="2400"/>
          </a:p>
        </c:rich>
      </c:tx>
      <c:layout>
        <c:manualLayout>
          <c:xMode val="edge"/>
          <c:yMode val="edge"/>
          <c:x val="0.17176710596825892"/>
          <c:y val="2.2615474937010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7910610291010939"/>
          <c:y val="0.14730939111063321"/>
          <c:w val="0.74114361684458252"/>
          <c:h val="0.6802743484551037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1275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3.9969248058402553E-2"/>
                  <c:y val="-0.32111749952973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'mérési munkalap'!$J$3:$J$6</c:f>
                <c:numCache>
                  <c:formatCode>General</c:formatCode>
                  <c:ptCount val="4"/>
                </c:numCache>
              </c:numRef>
            </c:plus>
            <c:minus>
              <c:numRef>
                <c:f>'mérési munkalap'!$J$3:$J$6</c:f>
                <c:numCache>
                  <c:formatCode>General</c:formatCode>
                  <c:ptCount val="4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'mérési munkalap'!$B$3:$B$6</c:f>
              <c:numCache>
                <c:formatCode>0.0000</c:formatCode>
                <c:ptCount val="4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</c:numCache>
            </c:numRef>
          </c:xVal>
          <c:yVal>
            <c:numRef>
              <c:f>'mérési munkalap'!$I$3:$I$6</c:f>
              <c:numCache>
                <c:formatCode>0.000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C-4178-BFF7-76952F18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63552"/>
        <c:axId val="139660224"/>
      </c:scatterChart>
      <c:valAx>
        <c:axId val="139663552"/>
        <c:scaling>
          <c:orientation val="minMax"/>
          <c:max val="1.0000000000000002E-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Alumínium</a:t>
                </a:r>
                <a:r>
                  <a:rPr lang="hu-HU" sz="1600" baseline="0"/>
                  <a:t> vastagság [ m ]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0.34079400711345875"/>
              <c:y val="0.92913611949699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9660224"/>
        <c:crosses val="autoZero"/>
        <c:crossBetween val="midCat"/>
        <c:majorUnit val="2.0000000000000006E-4"/>
      </c:valAx>
      <c:valAx>
        <c:axId val="1396602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Korrigált beütési</a:t>
                </a:r>
                <a:r>
                  <a:rPr lang="hu-HU" sz="1600" baseline="0"/>
                  <a:t> sebesség </a:t>
                </a:r>
              </a:p>
              <a:p>
                <a:pPr>
                  <a:defRPr sz="1600"/>
                </a:pPr>
                <a:r>
                  <a:rPr lang="hu-HU" sz="1600" baseline="0"/>
                  <a:t> [ 1/s ]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1.6201010087880045E-2"/>
              <c:y val="0.23139526933215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966355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400"/>
              <a:t>Bétaforrás beazonosítás</a:t>
            </a:r>
          </a:p>
        </c:rich>
      </c:tx>
      <c:layout>
        <c:manualLayout>
          <c:xMode val="edge"/>
          <c:yMode val="edge"/>
          <c:x val="0.28878799265373334"/>
          <c:y val="3.4527508123580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25781055920288787"/>
          <c:y val="0.18344277362441608"/>
          <c:w val="0.70388414970309365"/>
          <c:h val="0.60224831101888432"/>
        </c:manualLayout>
      </c:layout>
      <c:barChart>
        <c:barDir val="bar"/>
        <c:grouping val="clustered"/>
        <c:varyColors val="0"/>
        <c:ser>
          <c:idx val="0"/>
          <c:order val="0"/>
          <c:tx>
            <c:v>Lehetséges radioaktív atom</c:v>
          </c:tx>
          <c:spPr>
            <a:solidFill>
              <a:schemeClr val="accent1"/>
            </a:solidFill>
            <a:ln w="50800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'mérési munkalap'!$M$24:$M$29</c:f>
              <c:strCache>
                <c:ptCount val="6"/>
                <c:pt idx="0">
                  <c:v>S-35</c:v>
                </c:pt>
                <c:pt idx="1">
                  <c:v>Tl-204</c:v>
                </c:pt>
                <c:pt idx="2">
                  <c:v>K-40</c:v>
                </c:pt>
                <c:pt idx="3">
                  <c:v>Y-90</c:v>
                </c:pt>
                <c:pt idx="4">
                  <c:v>K-42</c:v>
                </c:pt>
                <c:pt idx="5">
                  <c:v>Használt forrás</c:v>
                </c:pt>
              </c:strCache>
            </c:strRef>
          </c:cat>
          <c:val>
            <c:numRef>
              <c:f>'mérési munkalap'!$N$24:$N$29</c:f>
              <c:numCache>
                <c:formatCode>0.00</c:formatCode>
                <c:ptCount val="6"/>
                <c:pt idx="0">
                  <c:v>0.17</c:v>
                </c:pt>
                <c:pt idx="1">
                  <c:v>0.76</c:v>
                </c:pt>
                <c:pt idx="2">
                  <c:v>1.31</c:v>
                </c:pt>
                <c:pt idx="3">
                  <c:v>2.2799999999999998</c:v>
                </c:pt>
                <c:pt idx="4">
                  <c:v>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C-4A75-9E86-7F6F41C9C8C3}"/>
            </c:ext>
          </c:extLst>
        </c:ser>
        <c:ser>
          <c:idx val="1"/>
          <c:order val="1"/>
          <c:tx>
            <c:v>Kimért/kiszámolt érték és bizonytalansága</c:v>
          </c:tx>
          <c:spPr>
            <a:solidFill>
              <a:schemeClr val="accent2"/>
            </a:solidFill>
            <a:ln w="50800" cap="sq">
              <a:solidFill>
                <a:schemeClr val="accent2"/>
              </a:solidFill>
              <a:round/>
            </a:ln>
            <a:effectLst/>
          </c:spPr>
          <c:invertIfNegative val="0"/>
          <c:dLbls>
            <c:dLbl>
              <c:idx val="5"/>
              <c:layout>
                <c:manualLayout>
                  <c:x val="-6.9013104990886471E-3"/>
                  <c:y val="3.549244793369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1C-4A75-9E86-7F6F41C9C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'mérési munkalap'!$N$30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'mérési munkalap'!$N$30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noFill/>
              <a:ln w="50800" cap="sq">
                <a:solidFill>
                  <a:schemeClr val="tx1"/>
                </a:solidFill>
              </a:ln>
              <a:effectLst/>
            </c:spPr>
          </c:errBars>
          <c:cat>
            <c:strRef>
              <c:f>'mérési munkalap'!$M$24:$M$29</c:f>
              <c:strCache>
                <c:ptCount val="6"/>
                <c:pt idx="0">
                  <c:v>S-35</c:v>
                </c:pt>
                <c:pt idx="1">
                  <c:v>Tl-204</c:v>
                </c:pt>
                <c:pt idx="2">
                  <c:v>K-40</c:v>
                </c:pt>
                <c:pt idx="3">
                  <c:v>Y-90</c:v>
                </c:pt>
                <c:pt idx="4">
                  <c:v>K-42</c:v>
                </c:pt>
                <c:pt idx="5">
                  <c:v>Használt forrás</c:v>
                </c:pt>
              </c:strCache>
            </c:strRef>
          </c:cat>
          <c:val>
            <c:numRef>
              <c:f>'mérési munkalap'!$O$24:$O$29</c:f>
              <c:numCache>
                <c:formatCode>General</c:formatCode>
                <c:ptCount val="6"/>
                <c:pt idx="5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C-4A75-9E86-7F6F41C9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3071023"/>
        <c:axId val="523059375"/>
      </c:barChart>
      <c:catAx>
        <c:axId val="5230710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Béta sugázó radioaktív</a:t>
                </a:r>
                <a:r>
                  <a:rPr lang="hu-HU" sz="1600" baseline="0"/>
                  <a:t> atom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1.7173207236494903E-2"/>
              <c:y val="0.16488902017907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3059375"/>
        <c:crosses val="autoZero"/>
        <c:auto val="1"/>
        <c:lblAlgn val="ctr"/>
        <c:lblOffset val="100"/>
        <c:tickMarkSkip val="1"/>
        <c:noMultiLvlLbl val="0"/>
      </c:catAx>
      <c:valAx>
        <c:axId val="523059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15000"/>
                  <a:lumOff val="85000"/>
                  <a:lumOff val="10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 b="0" i="0" u="none" strike="noStrike" baseline="0">
                    <a:effectLst/>
                  </a:rPr>
                  <a:t>Maximális bétarészecske-energia [ MeV ] 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0.3582826757217657"/>
              <c:y val="0.88502263412093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307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960965</xdr:colOff>
      <xdr:row>8</xdr:row>
      <xdr:rowOff>26458</xdr:rowOff>
    </xdr:from>
    <xdr:to>
      <xdr:col>10</xdr:col>
      <xdr:colOff>412750</xdr:colOff>
      <xdr:row>18</xdr:row>
      <xdr:rowOff>285750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E0A7A2-1128-4E6B-ADD0-4C9A06A75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863599</xdr:colOff>
      <xdr:row>18</xdr:row>
      <xdr:rowOff>327024</xdr:rowOff>
    </xdr:from>
    <xdr:to>
      <xdr:col>10</xdr:col>
      <xdr:colOff>412750</xdr:colOff>
      <xdr:row>29</xdr:row>
      <xdr:rowOff>793750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29D8BE-B842-4901-A80B-7B34B7E5B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="50" zoomScaleNormal="50" workbookViewId="0">
      <selection activeCell="P38" sqref="P38"/>
    </sheetView>
  </sheetViews>
  <sheetFormatPr defaultRowHeight="14.5" x14ac:dyDescent="0.35"/>
  <cols>
    <col min="1" max="1" width="15.1796875" bestFit="1" customWidth="1"/>
    <col min="2" max="2" width="10.453125" bestFit="1" customWidth="1"/>
    <col min="3" max="3" width="11.54296875" bestFit="1" customWidth="1"/>
    <col min="4" max="5" width="15.36328125" bestFit="1" customWidth="1"/>
    <col min="6" max="6" width="12.08984375" bestFit="1" customWidth="1"/>
    <col min="7" max="7" width="9.54296875" bestFit="1" customWidth="1"/>
    <col min="8" max="8" width="15.36328125" bestFit="1" customWidth="1"/>
    <col min="9" max="11" width="17" bestFit="1" customWidth="1"/>
    <col min="12" max="12" width="11.81640625" customWidth="1"/>
    <col min="13" max="13" width="33.90625" bestFit="1" customWidth="1"/>
    <col min="14" max="14" width="15.36328125" bestFit="1" customWidth="1"/>
    <col min="15" max="15" width="12.36328125" bestFit="1" customWidth="1"/>
    <col min="16" max="16" width="24.90625" bestFit="1" customWidth="1"/>
    <col min="17" max="17" width="25.54296875" bestFit="1" customWidth="1"/>
    <col min="18" max="18" width="31.6328125" customWidth="1"/>
    <col min="23" max="23" width="14.54296875" bestFit="1" customWidth="1"/>
    <col min="24" max="24" width="6.1796875" bestFit="1" customWidth="1"/>
    <col min="25" max="25" width="8.1796875" bestFit="1" customWidth="1"/>
  </cols>
  <sheetData>
    <row r="1" spans="1:24" ht="93" customHeight="1" thickTop="1" thickBot="1" x14ac:dyDescent="0.4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M1" s="43" t="s">
        <v>50</v>
      </c>
    </row>
    <row r="2" spans="1:24" ht="58" x14ac:dyDescent="0.35">
      <c r="A2" s="5" t="s">
        <v>11</v>
      </c>
      <c r="B2" s="6" t="s">
        <v>12</v>
      </c>
      <c r="C2" s="6" t="s">
        <v>13</v>
      </c>
      <c r="D2" s="56"/>
      <c r="E2" s="56"/>
      <c r="F2" s="6" t="s">
        <v>14</v>
      </c>
      <c r="G2" s="68"/>
      <c r="H2" s="68"/>
      <c r="I2" s="68"/>
      <c r="J2" s="68"/>
      <c r="K2" s="69"/>
      <c r="M2" s="44" t="s">
        <v>54</v>
      </c>
    </row>
    <row r="3" spans="1:24" x14ac:dyDescent="0.35">
      <c r="A3" s="7" t="s">
        <v>15</v>
      </c>
      <c r="B3" s="8">
        <f>0*10^-3</f>
        <v>0</v>
      </c>
      <c r="C3" s="46">
        <v>380</v>
      </c>
      <c r="D3" s="57"/>
      <c r="E3" s="57"/>
      <c r="F3" s="60"/>
      <c r="G3" s="61"/>
      <c r="H3" s="62"/>
      <c r="I3" s="62"/>
      <c r="J3" s="62"/>
      <c r="K3" s="63"/>
      <c r="M3" s="74" t="s">
        <v>51</v>
      </c>
    </row>
    <row r="4" spans="1:24" x14ac:dyDescent="0.35">
      <c r="A4" s="7" t="s">
        <v>16</v>
      </c>
      <c r="B4" s="8">
        <f>0.2*10^-3</f>
        <v>2.0000000000000001E-4</v>
      </c>
      <c r="C4" s="46">
        <v>360</v>
      </c>
      <c r="D4" s="57"/>
      <c r="E4" s="57"/>
      <c r="F4" s="60"/>
      <c r="G4" s="61"/>
      <c r="H4" s="62"/>
      <c r="I4" s="62"/>
      <c r="J4" s="62"/>
      <c r="K4" s="63"/>
      <c r="M4" s="45" t="s">
        <v>52</v>
      </c>
    </row>
    <row r="5" spans="1:24" x14ac:dyDescent="0.35">
      <c r="A5" s="7" t="s">
        <v>17</v>
      </c>
      <c r="B5" s="8">
        <f>0.4*10^-3</f>
        <v>4.0000000000000002E-4</v>
      </c>
      <c r="C5" s="46">
        <v>340</v>
      </c>
      <c r="D5" s="57"/>
      <c r="E5" s="57"/>
      <c r="F5" s="60"/>
      <c r="G5" s="61"/>
      <c r="H5" s="62"/>
      <c r="I5" s="62"/>
      <c r="J5" s="62"/>
      <c r="K5" s="63"/>
      <c r="M5" s="42" t="s">
        <v>53</v>
      </c>
    </row>
    <row r="6" spans="1:24" ht="15" thickBot="1" x14ac:dyDescent="0.4">
      <c r="A6" s="10" t="s">
        <v>18</v>
      </c>
      <c r="B6" s="11">
        <f>0.6*10^-3</f>
        <v>5.9999999999999995E-4</v>
      </c>
      <c r="C6" s="47">
        <v>330</v>
      </c>
      <c r="D6" s="58"/>
      <c r="E6" s="58"/>
      <c r="F6" s="64"/>
      <c r="G6" s="65"/>
      <c r="H6" s="66"/>
      <c r="I6" s="66"/>
      <c r="J6" s="66"/>
      <c r="K6" s="67"/>
    </row>
    <row r="7" spans="1:24" ht="30" thickTop="1" thickBot="1" x14ac:dyDescent="0.4">
      <c r="A7" s="5" t="s">
        <v>19</v>
      </c>
      <c r="B7" s="14"/>
      <c r="C7" s="48">
        <v>400</v>
      </c>
      <c r="D7" s="59"/>
      <c r="E7" s="59"/>
      <c r="F7" s="48">
        <v>880</v>
      </c>
      <c r="G7" s="70"/>
      <c r="H7" s="71"/>
      <c r="I7" s="15"/>
      <c r="J7" s="15"/>
      <c r="K7" s="16"/>
    </row>
    <row r="8" spans="1:24" ht="44.5" thickTop="1" thickBot="1" x14ac:dyDescent="0.4">
      <c r="A8" s="17" t="s">
        <v>20</v>
      </c>
      <c r="B8" s="18"/>
      <c r="C8" s="12">
        <v>400</v>
      </c>
      <c r="D8" s="58"/>
      <c r="E8" s="58"/>
      <c r="F8" s="12">
        <v>100000</v>
      </c>
      <c r="G8" s="66"/>
      <c r="H8" s="72"/>
      <c r="I8" s="19"/>
      <c r="J8" s="20" t="s">
        <v>21</v>
      </c>
      <c r="K8" s="73"/>
    </row>
    <row r="9" spans="1:24" ht="28.5" customHeight="1" thickTop="1" x14ac:dyDescent="0.35">
      <c r="G9" s="15"/>
      <c r="M9" s="21" t="s">
        <v>0</v>
      </c>
      <c r="N9" s="22" t="s">
        <v>22</v>
      </c>
      <c r="O9" s="23" t="s">
        <v>23</v>
      </c>
    </row>
    <row r="10" spans="1:24" ht="27.5" customHeight="1" x14ac:dyDescent="0.35">
      <c r="G10" s="15"/>
      <c r="M10" s="81" t="s">
        <v>24</v>
      </c>
      <c r="N10" s="82"/>
      <c r="O10" s="83"/>
    </row>
    <row r="11" spans="1:24" ht="29" x14ac:dyDescent="0.35">
      <c r="M11" s="24" t="s">
        <v>25</v>
      </c>
      <c r="N11" s="25" t="s">
        <v>57</v>
      </c>
      <c r="O11" s="75"/>
      <c r="Q11" s="27"/>
    </row>
    <row r="12" spans="1:24" ht="29" x14ac:dyDescent="0.35">
      <c r="M12" s="24" t="s">
        <v>26</v>
      </c>
      <c r="N12" s="25" t="s">
        <v>58</v>
      </c>
      <c r="O12" s="49">
        <f>O11*K8/100</f>
        <v>0</v>
      </c>
      <c r="Q12" s="27"/>
      <c r="R12" s="28"/>
      <c r="W12" s="29"/>
    </row>
    <row r="13" spans="1:24" x14ac:dyDescent="0.35">
      <c r="M13" s="7" t="s">
        <v>27</v>
      </c>
      <c r="N13" s="30" t="s">
        <v>28</v>
      </c>
      <c r="O13" s="26">
        <v>2699</v>
      </c>
      <c r="Q13" s="27"/>
      <c r="W13" s="29"/>
    </row>
    <row r="14" spans="1:24" ht="29" x14ac:dyDescent="0.35">
      <c r="M14" s="24" t="s">
        <v>29</v>
      </c>
      <c r="N14" s="25" t="s">
        <v>56</v>
      </c>
      <c r="O14" s="76"/>
      <c r="Q14" s="27"/>
      <c r="R14" s="32"/>
    </row>
    <row r="15" spans="1:24" ht="49" customHeight="1" thickBot="1" x14ac:dyDescent="0.4">
      <c r="M15" s="17" t="s">
        <v>30</v>
      </c>
      <c r="N15" s="33" t="s">
        <v>55</v>
      </c>
      <c r="O15" s="50">
        <f>O12/O13</f>
        <v>0</v>
      </c>
      <c r="Q15" s="27"/>
      <c r="X15" s="16"/>
    </row>
    <row r="16" spans="1:24" ht="15" thickTop="1" x14ac:dyDescent="0.35">
      <c r="L16" s="34"/>
      <c r="M16" s="84" t="s">
        <v>31</v>
      </c>
      <c r="N16" s="85"/>
      <c r="O16" s="86"/>
      <c r="Q16" s="27"/>
      <c r="X16" s="35"/>
    </row>
    <row r="17" spans="12:25" x14ac:dyDescent="0.35">
      <c r="L17" s="34"/>
      <c r="M17" s="87"/>
      <c r="N17" s="88"/>
      <c r="O17" s="89"/>
      <c r="X17" s="35"/>
    </row>
    <row r="18" spans="12:25" x14ac:dyDescent="0.35">
      <c r="L18" s="34"/>
      <c r="M18" s="7" t="s">
        <v>32</v>
      </c>
      <c r="N18" s="30" t="s">
        <v>33</v>
      </c>
      <c r="O18" s="76"/>
      <c r="P18" s="32"/>
      <c r="Q18" s="35"/>
      <c r="R18" s="32"/>
      <c r="S18" s="16"/>
    </row>
    <row r="19" spans="12:25" ht="29" x14ac:dyDescent="0.35">
      <c r="M19" s="24" t="s">
        <v>34</v>
      </c>
      <c r="N19" s="30" t="s">
        <v>35</v>
      </c>
      <c r="O19" s="31" t="e">
        <f>(0.67)*((1.457/O14)^(0.67-1))*O15</f>
        <v>#DIV/0!</v>
      </c>
      <c r="P19" s="54"/>
      <c r="Q19" s="35"/>
      <c r="R19" s="32"/>
      <c r="S19" s="16"/>
      <c r="X19" s="32"/>
      <c r="Y19" s="32"/>
    </row>
    <row r="20" spans="12:25" ht="29.5" thickBot="1" x14ac:dyDescent="0.4">
      <c r="M20" s="17" t="s">
        <v>36</v>
      </c>
      <c r="N20" s="36" t="s">
        <v>37</v>
      </c>
      <c r="O20" s="51" t="e">
        <f>(O19/O18)*100</f>
        <v>#DIV/0!</v>
      </c>
      <c r="P20" s="55"/>
      <c r="Q20" s="27"/>
      <c r="R20" s="32"/>
      <c r="S20" s="16"/>
      <c r="X20" s="32"/>
      <c r="Y20" s="32"/>
    </row>
    <row r="21" spans="12:25" ht="15.5" thickTop="1" thickBot="1" x14ac:dyDescent="0.4">
      <c r="X21" s="32"/>
      <c r="Y21" s="32"/>
    </row>
    <row r="22" spans="12:25" ht="15.5" thickTop="1" thickBot="1" x14ac:dyDescent="0.4">
      <c r="M22" s="90" t="s">
        <v>38</v>
      </c>
      <c r="N22" s="91"/>
      <c r="O22" s="92"/>
      <c r="P22" s="37"/>
      <c r="Q22" s="27"/>
      <c r="X22" s="32"/>
      <c r="Y22" s="32"/>
    </row>
    <row r="23" spans="12:25" ht="44.5" customHeight="1" thickTop="1" x14ac:dyDescent="0.35">
      <c r="M23" s="38" t="s">
        <v>39</v>
      </c>
      <c r="N23" s="93" t="s">
        <v>40</v>
      </c>
      <c r="O23" s="94"/>
      <c r="P23" s="38" t="s">
        <v>41</v>
      </c>
      <c r="Q23" s="39" t="s">
        <v>42</v>
      </c>
    </row>
    <row r="24" spans="12:25" x14ac:dyDescent="0.35">
      <c r="M24" s="7" t="s">
        <v>43</v>
      </c>
      <c r="N24" s="77">
        <v>0.17</v>
      </c>
      <c r="O24" s="78"/>
      <c r="P24" s="52">
        <f>(($O$29-N24)/N24)*100</f>
        <v>-100</v>
      </c>
      <c r="Q24" s="9" t="e">
        <f>(ABS($O$29-N24)/$N$30)</f>
        <v>#DIV/0!</v>
      </c>
    </row>
    <row r="25" spans="12:25" x14ac:dyDescent="0.35">
      <c r="M25" s="7" t="s">
        <v>44</v>
      </c>
      <c r="N25" s="77">
        <v>0.76</v>
      </c>
      <c r="O25" s="78"/>
      <c r="P25" s="52">
        <f t="shared" ref="P25:P28" si="0">(($O$29-N25)/N25)*100</f>
        <v>-100</v>
      </c>
      <c r="Q25" s="9" t="e">
        <f t="shared" ref="Q25:Q28" si="1">(ABS($O$29-N25)/$N$30)</f>
        <v>#DIV/0!</v>
      </c>
    </row>
    <row r="26" spans="12:25" x14ac:dyDescent="0.35">
      <c r="M26" s="7" t="s">
        <v>45</v>
      </c>
      <c r="N26" s="77">
        <v>1.31</v>
      </c>
      <c r="O26" s="78"/>
      <c r="P26" s="52">
        <f>(($O$29-N26)/N26)*100</f>
        <v>-100</v>
      </c>
      <c r="Q26" s="9" t="e">
        <f t="shared" si="1"/>
        <v>#DIV/0!</v>
      </c>
    </row>
    <row r="27" spans="12:25" x14ac:dyDescent="0.35">
      <c r="M27" s="7" t="s">
        <v>46</v>
      </c>
      <c r="N27" s="77">
        <v>2.2799999999999998</v>
      </c>
      <c r="O27" s="78"/>
      <c r="P27" s="52">
        <f>(($O$29-N27)/N27)*100</f>
        <v>-100</v>
      </c>
      <c r="Q27" s="9" t="e">
        <f t="shared" si="1"/>
        <v>#DIV/0!</v>
      </c>
    </row>
    <row r="28" spans="12:25" ht="15" thickBot="1" x14ac:dyDescent="0.4">
      <c r="M28" s="7" t="s">
        <v>47</v>
      </c>
      <c r="N28" s="77">
        <v>3.53</v>
      </c>
      <c r="O28" s="78"/>
      <c r="P28" s="53">
        <f t="shared" si="0"/>
        <v>-100</v>
      </c>
      <c r="Q28" s="13" t="e">
        <f t="shared" si="1"/>
        <v>#DIV/0!</v>
      </c>
    </row>
    <row r="29" spans="12:25" ht="15.5" thickTop="1" thickBot="1" x14ac:dyDescent="0.4">
      <c r="M29" s="17" t="s">
        <v>48</v>
      </c>
      <c r="N29" s="40"/>
      <c r="O29" s="50">
        <f>O18</f>
        <v>0</v>
      </c>
    </row>
    <row r="30" spans="12:25" ht="65.5" customHeight="1" thickTop="1" thickBot="1" x14ac:dyDescent="0.4">
      <c r="M30" s="41" t="s">
        <v>49</v>
      </c>
      <c r="N30" s="79" t="e">
        <f>O19</f>
        <v>#DIV/0!</v>
      </c>
      <c r="O30" s="80"/>
    </row>
    <row r="31" spans="12:25" ht="15" thickTop="1" x14ac:dyDescent="0.35"/>
  </sheetData>
  <mergeCells count="10">
    <mergeCell ref="N26:O26"/>
    <mergeCell ref="N27:O27"/>
    <mergeCell ref="N28:O28"/>
    <mergeCell ref="N30:O30"/>
    <mergeCell ref="M10:O10"/>
    <mergeCell ref="M16:O17"/>
    <mergeCell ref="M22:O22"/>
    <mergeCell ref="N23:O23"/>
    <mergeCell ref="N24:O24"/>
    <mergeCell ref="N25:O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mérési munkalap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Venczel</dc:creator>
  <cp:lastModifiedBy>Attila</cp:lastModifiedBy>
  <dcterms:created xsi:type="dcterms:W3CDTF">2024-04-16T06:06:08Z</dcterms:created>
  <dcterms:modified xsi:type="dcterms:W3CDTF">2024-04-20T05:58:03Z</dcterms:modified>
</cp:coreProperties>
</file>